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60" windowWidth="22560" windowHeight="7125" activeTab="0"/>
  </bookViews>
  <sheets>
    <sheet name="DTCS FAD pricing model" sheetId="1" r:id="rId1"/>
  </sheets>
  <definedNames>
    <definedName name="_xlnm.Print_Area" localSheetId="0">'DTCS FAD pricing model'!$B$2:$Z$47</definedName>
  </definedNames>
  <calcPr fullCalcOnLoad="1"/>
</workbook>
</file>

<file path=xl/sharedStrings.xml><?xml version="1.0" encoding="utf-8"?>
<sst xmlns="http://schemas.openxmlformats.org/spreadsheetml/2006/main" count="39" uniqueCount="37">
  <si>
    <t>Metro</t>
  </si>
  <si>
    <t>Regional</t>
  </si>
  <si>
    <t>Distance (km)</t>
  </si>
  <si>
    <t>Route category</t>
  </si>
  <si>
    <t>Valid distances are greater than 0 km and up to 4000 km. Distance is measured based on the point to point radial distance of the entire service.</t>
  </si>
  <si>
    <t>Route between Tasmania and mainland</t>
  </si>
  <si>
    <t>Route to or from Darwin</t>
  </si>
  <si>
    <t>Data rate (Mbps)</t>
  </si>
  <si>
    <t>Tail end - regional</t>
  </si>
  <si>
    <t>Tail end - metro</t>
  </si>
  <si>
    <t>Use of this calculator</t>
  </si>
  <si>
    <t>Routes that traverse the Bass Strait must be greater than the notional length of the under-sea cable (300 km) to generate output.</t>
  </si>
  <si>
    <t>Predictor</t>
  </si>
  <si>
    <t>Coeff.</t>
  </si>
  <si>
    <t>Value.</t>
  </si>
  <si>
    <t>Bass strait</t>
  </si>
  <si>
    <t>Inter-capital</t>
  </si>
  <si>
    <t>log capacity</t>
  </si>
  <si>
    <t>log distance</t>
  </si>
  <si>
    <t>(log capacity)(log distance)</t>
  </si>
  <si>
    <t>Other</t>
  </si>
  <si>
    <t>SDH</t>
  </si>
  <si>
    <t>Jensen inequality</t>
  </si>
  <si>
    <t>Uplift</t>
  </si>
  <si>
    <t>Interface type</t>
  </si>
  <si>
    <t>draft version date: August 2015</t>
  </si>
  <si>
    <t xml:space="preserve"> draft DTCS FAD Pricing calculator</t>
  </si>
  <si>
    <t xml:space="preserve">This calculator does not replace the Price Terms set out in chapter 4.4 of the 2015 draft DTCS FAD and is intended to be a guide only. </t>
  </si>
  <si>
    <t>Chapter 4.4 of the 2015 draft DTCS FAD explains the ACCC’s decision on the Price Terms.</t>
  </si>
  <si>
    <t>Monthly charge ($)</t>
  </si>
  <si>
    <t>Annual charge ($)</t>
  </si>
  <si>
    <t>Output is the regulated monthly price (incl-GST) for the service specified in the blue cells.</t>
  </si>
  <si>
    <t>0.5(log capacity)^2</t>
  </si>
  <si>
    <t>0.5(log distance)^2</t>
  </si>
  <si>
    <t>All tail end routes are set to 2 km</t>
  </si>
  <si>
    <t>Change the blue cells to generate price output in the green cells</t>
  </si>
  <si>
    <t>Valid ranges for data rate are between 2 and 2500 Mbps.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</si>
</sst>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"/>
    <numFmt numFmtId="167" formatCode="_-&quot;$&quot;* #,##0_-;\-&quot;$&quot;* #,##0_-;_-&quot;$&quot;* &quot;-&quot;??_-;_-@_-"/>
    <numFmt numFmtId="168" formatCode="_-&quot;$&quot;* #,##0.0_-;\-&quot;$&quot;* #,##0.0_-;_-&quot;$&quot;* &quot;-&quot;??_-;_-@_-"/>
    <numFmt numFmtId="169" formatCode="_-&quot;$&quot;* #,##0.000_-;\-&quot;$&quot;* #,##0.000_-;_-&quot;$&quot;* &quot;-&quot;??_-;_-@_-"/>
    <numFmt numFmtId="170" formatCode="_-&quot;$&quot;* #,##0.0000_-;\-&quot;$&quot;* #,##0.0000_-;_-&quot;$&quot;* &quot;-&quot;??_-;_-@_-"/>
    <numFmt numFmtId="171" formatCode="0.00000"/>
    <numFmt numFmtId="172" formatCode="0.000000"/>
    <numFmt numFmtId="173" formatCode="0.000"/>
    <numFmt numFmtId="174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indexed="22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0"/>
      <name val="Arial"/>
      <family val="2"/>
    </font>
    <font>
      <b/>
      <sz val="16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0" borderId="0" xfId="0" applyFill="1" applyAlignment="1">
      <alignment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165" fontId="2" fillId="20" borderId="0" xfId="98" applyFont="1" applyFill="1" applyBorder="1" applyAlignment="1">
      <alignment/>
    </xf>
    <xf numFmtId="165" fontId="2" fillId="20" borderId="0" xfId="98" applyFont="1" applyFill="1" applyAlignment="1">
      <alignment/>
    </xf>
    <xf numFmtId="166" fontId="3" fillId="20" borderId="0" xfId="27" applyNumberFormat="1" applyFont="1" applyFill="1" applyBorder="1" applyAlignment="1">
      <alignment/>
    </xf>
    <xf numFmtId="166" fontId="3" fillId="20" borderId="0" xfId="27" applyNumberFormat="1" applyFont="1" applyFill="1" applyAlignment="1">
      <alignment/>
    </xf>
    <xf numFmtId="164" fontId="2" fillId="20" borderId="0" xfId="98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 horizontal="center" wrapText="1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0" fillId="25" borderId="14" xfId="0" applyFill="1" applyBorder="1" applyAlignment="1" applyProtection="1">
      <alignment horizontal="center"/>
      <protection locked="0"/>
    </xf>
    <xf numFmtId="0" fontId="0" fillId="25" borderId="15" xfId="0" applyFill="1" applyBorder="1" applyAlignment="1" applyProtection="1">
      <alignment horizontal="center"/>
      <protection locked="0"/>
    </xf>
    <xf numFmtId="0" fontId="0" fillId="25" borderId="16" xfId="0" applyFill="1" applyBorder="1" applyAlignment="1" applyProtection="1">
      <alignment horizontal="center"/>
      <protection locked="0"/>
    </xf>
    <xf numFmtId="0" fontId="22" fillId="24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4" borderId="17" xfId="0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0" fillId="24" borderId="10" xfId="0" applyFill="1" applyBorder="1" applyAlignment="1">
      <alignment horizontal="left" indent="1"/>
    </xf>
    <xf numFmtId="0" fontId="4" fillId="24" borderId="10" xfId="0" applyFont="1" applyFill="1" applyBorder="1" applyAlignment="1">
      <alignment horizontal="left" indent="1"/>
    </xf>
    <xf numFmtId="0" fontId="5" fillId="24" borderId="10" xfId="0" applyFont="1" applyFill="1" applyBorder="1" applyAlignment="1">
      <alignment horizontal="left" indent="1"/>
    </xf>
    <xf numFmtId="0" fontId="0" fillId="24" borderId="11" xfId="0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indent="1"/>
    </xf>
    <xf numFmtId="44" fontId="0" fillId="4" borderId="21" xfId="98" applyNumberFormat="1" applyFont="1" applyFill="1" applyBorder="1" applyAlignment="1" applyProtection="1">
      <alignment/>
      <protection hidden="1"/>
    </xf>
    <xf numFmtId="0" fontId="0" fillId="24" borderId="10" xfId="0" applyFill="1" applyBorder="1" applyAlignment="1">
      <alignment horizontal="right" indent="1"/>
    </xf>
    <xf numFmtId="174" fontId="2" fillId="20" borderId="0" xfId="0" applyNumberFormat="1" applyFont="1" applyFill="1" applyAlignment="1">
      <alignment/>
    </xf>
    <xf numFmtId="174" fontId="2" fillId="20" borderId="0" xfId="0" applyNumberFormat="1" applyFont="1" applyFill="1" applyBorder="1" applyAlignment="1">
      <alignment/>
    </xf>
    <xf numFmtId="174" fontId="2" fillId="20" borderId="0" xfId="98" applyNumberFormat="1" applyFont="1" applyFill="1" applyBorder="1" applyAlignment="1">
      <alignment/>
    </xf>
    <xf numFmtId="174" fontId="3" fillId="20" borderId="0" xfId="27" applyNumberFormat="1" applyFont="1" applyFill="1" applyBorder="1" applyAlignment="1">
      <alignment/>
    </xf>
    <xf numFmtId="174" fontId="3" fillId="20" borderId="0" xfId="132" applyNumberFormat="1" applyFont="1" applyFill="1" applyBorder="1">
      <alignment/>
      <protection/>
    </xf>
    <xf numFmtId="0" fontId="31" fillId="26" borderId="22" xfId="0" applyFont="1" applyFill="1" applyBorder="1" applyAlignment="1">
      <alignment horizontal="center" vertical="center" wrapText="1"/>
    </xf>
    <xf numFmtId="0" fontId="31" fillId="26" borderId="23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horizontal="left" vertical="center"/>
    </xf>
    <xf numFmtId="0" fontId="32" fillId="24" borderId="11" xfId="0" applyFont="1" applyFill="1" applyBorder="1" applyAlignment="1">
      <alignment horizontal="left" vertical="center"/>
    </xf>
  </cellXfs>
  <cellStyles count="13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Currency 2" xfId="100"/>
    <cellStyle name="Currency 3" xfId="101"/>
    <cellStyle name="Explanatory Text" xfId="102"/>
    <cellStyle name="Explanatory Text 2" xfId="103"/>
    <cellStyle name="Explanatory Text 3" xfId="104"/>
    <cellStyle name="Good" xfId="105"/>
    <cellStyle name="Good 2" xfId="106"/>
    <cellStyle name="Good 3" xfId="107"/>
    <cellStyle name="Heading 1" xfId="108"/>
    <cellStyle name="Heading 1 2" xfId="109"/>
    <cellStyle name="Heading 1 3" xfId="110"/>
    <cellStyle name="Heading 2" xfId="111"/>
    <cellStyle name="Heading 2 2" xfId="112"/>
    <cellStyle name="Heading 2 3" xfId="113"/>
    <cellStyle name="Heading 3" xfId="114"/>
    <cellStyle name="Heading 3 2" xfId="115"/>
    <cellStyle name="Heading 3 3" xfId="116"/>
    <cellStyle name="Heading 4" xfId="117"/>
    <cellStyle name="Heading 4 2" xfId="118"/>
    <cellStyle name="Heading 4 3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rmal 4" xfId="131"/>
    <cellStyle name="Normal_DAA final model" xfId="132"/>
    <cellStyle name="Note" xfId="133"/>
    <cellStyle name="Note 2" xfId="134"/>
    <cellStyle name="Note 3" xfId="135"/>
    <cellStyle name="Output" xfId="136"/>
    <cellStyle name="Output 2" xfId="137"/>
    <cellStyle name="Output 3" xfId="138"/>
    <cellStyle name="Percent" xfId="139"/>
    <cellStyle name="Title" xfId="140"/>
    <cellStyle name="Title 2" xfId="141"/>
    <cellStyle name="Title 3" xfId="142"/>
    <cellStyle name="Total" xfId="143"/>
    <cellStyle name="Total 2" xfId="144"/>
    <cellStyle name="Total 3" xfId="145"/>
    <cellStyle name="Warning Text" xfId="146"/>
    <cellStyle name="Warning Text 2" xfId="147"/>
    <cellStyle name="Warning Text 3" xfId="148"/>
  </cellStyles>
  <dxfs count="4"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</dxf>
    <dxf>
      <fill>
        <patternFill>
          <bgColor indexed="9"/>
        </patternFill>
      </fill>
      <border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</xdr:row>
      <xdr:rowOff>114300</xdr:rowOff>
    </xdr:from>
    <xdr:to>
      <xdr:col>4</xdr:col>
      <xdr:colOff>314325</xdr:colOff>
      <xdr:row>5</xdr:row>
      <xdr:rowOff>238125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95300"/>
          <a:ext cx="2828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195"/>
  <sheetViews>
    <sheetView tabSelected="1" zoomScale="160" zoomScaleNormal="160" zoomScaleSheetLayoutView="205" zoomScalePageLayoutView="0" workbookViewId="0" topLeftCell="A7">
      <selection activeCell="D9" sqref="D9"/>
    </sheetView>
  </sheetViews>
  <sheetFormatPr defaultColWidth="9.140625" defaultRowHeight="12.75"/>
  <cols>
    <col min="1" max="1" width="10.7109375" style="2" customWidth="1"/>
    <col min="2" max="2" width="48.140625" style="3" customWidth="1"/>
    <col min="3" max="3" width="4.421875" style="3" customWidth="1"/>
    <col min="4" max="4" width="35.8515625" style="3" customWidth="1"/>
    <col min="5" max="5" width="6.421875" style="3" customWidth="1"/>
    <col min="6" max="6" width="10.7109375" style="35" customWidth="1"/>
    <col min="7" max="7" width="31.421875" style="35" bestFit="1" customWidth="1"/>
    <col min="8" max="10" width="10.8515625" style="35" customWidth="1"/>
    <col min="11" max="11" width="14.140625" style="35" customWidth="1"/>
    <col min="12" max="12" width="12.28125" style="35" customWidth="1"/>
    <col min="13" max="13" width="14.421875" style="35" customWidth="1"/>
    <col min="14" max="14" width="16.421875" style="35" customWidth="1"/>
    <col min="15" max="15" width="13.8515625" style="35" customWidth="1"/>
    <col min="16" max="16" width="14.00390625" style="35" customWidth="1"/>
    <col min="17" max="17" width="12.28125" style="3" customWidth="1"/>
    <col min="18" max="18" width="11.28125" style="3" customWidth="1"/>
    <col min="19" max="21" width="12.28125" style="3" customWidth="1"/>
    <col min="22" max="22" width="18.7109375" style="3" customWidth="1"/>
    <col min="23" max="23" width="40.7109375" style="3" customWidth="1"/>
    <col min="24" max="24" width="5.00390625" style="3" customWidth="1"/>
    <col min="25" max="25" width="51.8515625" style="3" customWidth="1"/>
    <col min="26" max="26" width="41.00390625" style="3" customWidth="1"/>
    <col min="27" max="27" width="11.28125" style="3" bestFit="1" customWidth="1"/>
    <col min="28" max="29" width="12.28125" style="3" bestFit="1" customWidth="1"/>
    <col min="30" max="30" width="14.00390625" style="3" bestFit="1" customWidth="1"/>
    <col min="31" max="31" width="12.28125" style="3" bestFit="1" customWidth="1"/>
    <col min="32" max="32" width="14.00390625" style="3" bestFit="1" customWidth="1"/>
    <col min="33" max="33" width="12.28125" style="3" bestFit="1" customWidth="1"/>
    <col min="34" max="34" width="14.00390625" style="3" bestFit="1" customWidth="1"/>
    <col min="35" max="40" width="11.28125" style="3" bestFit="1" customWidth="1"/>
    <col min="41" max="16384" width="9.140625" style="3" customWidth="1"/>
  </cols>
  <sheetData>
    <row r="1" ht="15" customHeight="1"/>
    <row r="2" ht="15" customHeight="1" thickBot="1"/>
    <row r="3" spans="2:10" ht="12.75">
      <c r="B3" s="22"/>
      <c r="C3" s="23"/>
      <c r="D3" s="23"/>
      <c r="E3" s="24"/>
      <c r="G3" s="35" t="s">
        <v>12</v>
      </c>
      <c r="H3" s="35" t="s">
        <v>13</v>
      </c>
      <c r="I3" s="35" t="s">
        <v>14</v>
      </c>
      <c r="J3" s="35" t="s">
        <v>15</v>
      </c>
    </row>
    <row r="4" spans="2:9" ht="12.75" customHeight="1">
      <c r="B4" s="42" t="s">
        <v>26</v>
      </c>
      <c r="C4" s="43"/>
      <c r="D4" s="43"/>
      <c r="E4" s="44"/>
      <c r="G4" s="35" t="s">
        <v>16</v>
      </c>
      <c r="H4" s="35">
        <v>5.0635</v>
      </c>
      <c r="I4" s="35">
        <f aca="true" t="shared" si="0" ref="I4:I10">IF(G4=$D$9,1,0)</f>
        <v>0</v>
      </c>
    </row>
    <row r="5" spans="2:9" ht="24" customHeight="1">
      <c r="B5" s="42"/>
      <c r="C5" s="43"/>
      <c r="D5" s="43"/>
      <c r="E5" s="44"/>
      <c r="G5" s="35" t="s">
        <v>0</v>
      </c>
      <c r="H5" s="35">
        <v>5.1738</v>
      </c>
      <c r="I5" s="35">
        <f t="shared" si="0"/>
        <v>0</v>
      </c>
    </row>
    <row r="6" spans="2:9" ht="29.25" customHeight="1">
      <c r="B6" s="31" t="s">
        <v>25</v>
      </c>
      <c r="C6" s="10"/>
      <c r="D6" s="20"/>
      <c r="E6" s="25"/>
      <c r="G6" s="35" t="s">
        <v>1</v>
      </c>
      <c r="H6" s="35">
        <v>5.317</v>
      </c>
      <c r="I6" s="35">
        <f t="shared" si="0"/>
        <v>1</v>
      </c>
    </row>
    <row r="7" spans="1:9" ht="25.5">
      <c r="A7" s="21"/>
      <c r="B7" s="11"/>
      <c r="C7" s="1"/>
      <c r="D7" s="13" t="s">
        <v>35</v>
      </c>
      <c r="E7" s="12"/>
      <c r="G7" s="35" t="s">
        <v>9</v>
      </c>
      <c r="H7" s="35">
        <v>5.1404</v>
      </c>
      <c r="I7" s="35">
        <f t="shared" si="0"/>
        <v>0</v>
      </c>
    </row>
    <row r="8" spans="1:9" ht="18" customHeight="1">
      <c r="A8" s="21"/>
      <c r="B8" s="11"/>
      <c r="C8" s="1"/>
      <c r="D8" s="1"/>
      <c r="E8" s="12"/>
      <c r="F8" s="36"/>
      <c r="G8" s="35" t="s">
        <v>8</v>
      </c>
      <c r="H8" s="35">
        <v>5.2815</v>
      </c>
      <c r="I8" s="35">
        <f t="shared" si="0"/>
        <v>0</v>
      </c>
    </row>
    <row r="9" spans="1:9" ht="15" customHeight="1">
      <c r="A9" s="21"/>
      <c r="B9" s="34" t="s">
        <v>3</v>
      </c>
      <c r="C9" s="1"/>
      <c r="D9" s="17" t="s">
        <v>1</v>
      </c>
      <c r="E9" s="12"/>
      <c r="F9" s="36"/>
      <c r="G9" s="35" t="s">
        <v>6</v>
      </c>
      <c r="H9" s="35">
        <f>H6</f>
        <v>5.317</v>
      </c>
      <c r="I9" s="35">
        <f t="shared" si="0"/>
        <v>0</v>
      </c>
    </row>
    <row r="10" spans="1:10" ht="15" customHeight="1">
      <c r="A10" s="21"/>
      <c r="B10" s="34" t="s">
        <v>7</v>
      </c>
      <c r="C10" s="1"/>
      <c r="D10" s="18">
        <v>5</v>
      </c>
      <c r="E10" s="12"/>
      <c r="F10" s="36"/>
      <c r="G10" s="35" t="s">
        <v>5</v>
      </c>
      <c r="H10" s="35">
        <f>H6</f>
        <v>5.317</v>
      </c>
      <c r="I10" s="35">
        <f t="shared" si="0"/>
        <v>0</v>
      </c>
      <c r="J10" s="35">
        <v>1</v>
      </c>
    </row>
    <row r="11" spans="1:10" ht="15" customHeight="1">
      <c r="A11" s="21"/>
      <c r="B11" s="34" t="s">
        <v>24</v>
      </c>
      <c r="C11" s="1"/>
      <c r="D11" s="18" t="s">
        <v>21</v>
      </c>
      <c r="E11" s="12"/>
      <c r="F11" s="36"/>
      <c r="G11" s="35" t="s">
        <v>17</v>
      </c>
      <c r="H11" s="35">
        <v>0.4923</v>
      </c>
      <c r="I11" s="35">
        <f>LN(D10)</f>
        <v>1.6094379124341003</v>
      </c>
      <c r="J11" s="35">
        <f>LN(D10)</f>
        <v>1.6094379124341003</v>
      </c>
    </row>
    <row r="12" spans="1:10" ht="15" customHeight="1">
      <c r="A12" s="21"/>
      <c r="B12" s="34" t="s">
        <v>2</v>
      </c>
      <c r="C12" s="1"/>
      <c r="D12" s="19">
        <v>20</v>
      </c>
      <c r="E12" s="29"/>
      <c r="F12" s="36"/>
      <c r="G12" s="35" t="s">
        <v>18</v>
      </c>
      <c r="H12" s="35">
        <v>0.095</v>
      </c>
      <c r="I12" s="35">
        <f>IF(D9=G7,LN(2),IF(D9=G8,LN(2),LN(D12)))</f>
        <v>2.995732273553991</v>
      </c>
      <c r="J12" s="35">
        <f>LN(300)</f>
        <v>5.703782474656201</v>
      </c>
    </row>
    <row r="13" spans="1:10" ht="15" customHeight="1">
      <c r="A13" s="21"/>
      <c r="B13" s="26"/>
      <c r="C13" s="1"/>
      <c r="D13" s="40">
        <f>IF(D9="Route between Tasmania and mainland",300,0)</f>
        <v>0</v>
      </c>
      <c r="E13" s="12"/>
      <c r="F13" s="36"/>
      <c r="G13" s="35" t="s">
        <v>32</v>
      </c>
      <c r="H13" s="35">
        <v>-0.0352</v>
      </c>
      <c r="I13" s="35">
        <f>(I11^2)*0.5</f>
        <v>1.2951451969901173</v>
      </c>
      <c r="J13" s="35">
        <f>(J11^2)*0.5</f>
        <v>1.2951451969901173</v>
      </c>
    </row>
    <row r="14" spans="1:10" ht="15" customHeight="1">
      <c r="A14" s="21"/>
      <c r="B14" s="26"/>
      <c r="C14" s="1"/>
      <c r="D14" s="41"/>
      <c r="E14" s="12"/>
      <c r="F14" s="36"/>
      <c r="G14" s="35" t="s">
        <v>33</v>
      </c>
      <c r="H14" s="35">
        <v>0.0136</v>
      </c>
      <c r="I14" s="35">
        <f>(I12^2)*0.5</f>
        <v>4.487205927406482</v>
      </c>
      <c r="J14" s="35">
        <f>(J12^2)*0.5</f>
        <v>16.26656725909761</v>
      </c>
    </row>
    <row r="15" spans="1:10" ht="15" customHeight="1">
      <c r="A15" s="21"/>
      <c r="B15" s="34" t="s">
        <v>29</v>
      </c>
      <c r="C15" s="1"/>
      <c r="D15" s="33">
        <f>EXP(SUMPRODUCT($H$4:$H$17,$I$4:$I$17))*$H$18+EXP(SUMPRODUCT($H$4:$H$17,$J$4:$J$17))*$H$18*$J$18</f>
        <v>878.1398651371464</v>
      </c>
      <c r="E15" s="12"/>
      <c r="F15" s="36"/>
      <c r="G15" s="35" t="s">
        <v>19</v>
      </c>
      <c r="H15" s="35">
        <v>-0.0037</v>
      </c>
      <c r="I15" s="35">
        <f>I11*I12</f>
        <v>4.821445096560196</v>
      </c>
      <c r="J15" s="35">
        <f>J11*J12</f>
        <v>9.179883758988883</v>
      </c>
    </row>
    <row r="16" spans="1:10" ht="12.75">
      <c r="A16" s="21"/>
      <c r="B16" s="34" t="s">
        <v>30</v>
      </c>
      <c r="C16" s="1"/>
      <c r="D16" s="33">
        <f>D15*12</f>
        <v>10537.678381645757</v>
      </c>
      <c r="E16" s="12"/>
      <c r="F16" s="36"/>
      <c r="G16" s="35" t="s">
        <v>20</v>
      </c>
      <c r="H16" s="35">
        <v>0</v>
      </c>
      <c r="I16" s="35">
        <f>IF(G16=$D$11,1,0)</f>
        <v>0</v>
      </c>
      <c r="J16" s="35">
        <f>IF(G16=$D$11,1,0)</f>
        <v>0</v>
      </c>
    </row>
    <row r="17" spans="1:10" ht="12.75">
      <c r="A17" s="21"/>
      <c r="B17" s="26"/>
      <c r="C17" s="1"/>
      <c r="D17" s="1"/>
      <c r="E17" s="12"/>
      <c r="F17" s="36"/>
      <c r="G17" s="35" t="s">
        <v>21</v>
      </c>
      <c r="H17" s="35">
        <v>0.2434</v>
      </c>
      <c r="I17" s="35">
        <f>IF(G17=$D$11,1,0)</f>
        <v>1</v>
      </c>
      <c r="J17" s="35">
        <f>IF(G17=$D$11,1,0)</f>
        <v>1</v>
      </c>
    </row>
    <row r="18" spans="1:37" ht="12.75">
      <c r="A18" s="21"/>
      <c r="B18" s="27" t="s">
        <v>10</v>
      </c>
      <c r="C18" s="1"/>
      <c r="D18" s="1"/>
      <c r="E18" s="12"/>
      <c r="F18" s="36"/>
      <c r="G18" s="35" t="s">
        <v>22</v>
      </c>
      <c r="H18" s="35">
        <v>1.1536</v>
      </c>
      <c r="I18" s="35" t="s">
        <v>23</v>
      </c>
      <c r="J18" s="35">
        <f>IF($D$9=$G$10,0.4,0)</f>
        <v>0</v>
      </c>
      <c r="N18" s="36"/>
      <c r="O18" s="36"/>
      <c r="P18" s="3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" customHeight="1">
      <c r="A19" s="21"/>
      <c r="B19" s="28" t="s">
        <v>27</v>
      </c>
      <c r="C19" s="1"/>
      <c r="D19" s="1"/>
      <c r="E19" s="12"/>
      <c r="F19" s="36"/>
      <c r="N19" s="36"/>
      <c r="O19" s="36"/>
      <c r="P19" s="3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" customHeight="1">
      <c r="A20" s="21"/>
      <c r="B20" s="32" t="s">
        <v>28</v>
      </c>
      <c r="C20" s="10"/>
      <c r="D20" s="10"/>
      <c r="E20" s="14"/>
      <c r="F20" s="36"/>
      <c r="N20" s="36"/>
      <c r="O20" s="36"/>
      <c r="P20" s="3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" customHeight="1">
      <c r="A21" s="21"/>
      <c r="B21" s="28" t="s">
        <v>36</v>
      </c>
      <c r="C21" s="10"/>
      <c r="D21" s="10"/>
      <c r="E21" s="14"/>
      <c r="F21" s="36"/>
      <c r="N21" s="36"/>
      <c r="O21" s="36"/>
      <c r="P21" s="3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" customHeight="1">
      <c r="A22" s="21"/>
      <c r="B22" s="28" t="s">
        <v>4</v>
      </c>
      <c r="C22" s="10"/>
      <c r="D22" s="10"/>
      <c r="E22" s="14"/>
      <c r="F22" s="36"/>
      <c r="N22" s="36"/>
      <c r="O22" s="36"/>
      <c r="P22" s="3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" customHeight="1">
      <c r="A23" s="21"/>
      <c r="B23" s="32" t="s">
        <v>34</v>
      </c>
      <c r="C23" s="10"/>
      <c r="D23" s="10"/>
      <c r="E23" s="14"/>
      <c r="F23" s="36"/>
      <c r="G23" s="37"/>
      <c r="H23" s="37"/>
      <c r="I23" s="37"/>
      <c r="J23" s="36"/>
      <c r="K23" s="36"/>
      <c r="L23" s="36"/>
      <c r="M23" s="36"/>
      <c r="N23" s="36"/>
      <c r="O23" s="36"/>
      <c r="P23" s="3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37" ht="12" customHeight="1">
      <c r="B24" s="28" t="s">
        <v>11</v>
      </c>
      <c r="C24" s="10"/>
      <c r="D24" s="10"/>
      <c r="E24" s="14"/>
      <c r="F24" s="36"/>
      <c r="G24" s="38"/>
      <c r="H24" s="38"/>
      <c r="I24" s="38"/>
      <c r="J24" s="37"/>
      <c r="K24" s="36"/>
      <c r="L24" s="36"/>
      <c r="M24" s="36"/>
      <c r="N24" s="36"/>
      <c r="O24" s="36"/>
      <c r="P24" s="3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ht="12" customHeight="1">
      <c r="B25" s="28" t="s">
        <v>31</v>
      </c>
      <c r="C25" s="10"/>
      <c r="D25" s="10"/>
      <c r="E25" s="14"/>
      <c r="F25" s="36"/>
      <c r="G25" s="38"/>
      <c r="H25" s="38"/>
      <c r="I25" s="38"/>
      <c r="J25" s="37"/>
      <c r="K25" s="36"/>
      <c r="L25" s="36"/>
      <c r="M25" s="36"/>
      <c r="N25" s="36"/>
      <c r="O25" s="36"/>
      <c r="P25" s="3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2:37" ht="13.5" thickBot="1">
      <c r="B26" s="30"/>
      <c r="C26" s="15"/>
      <c r="D26" s="15"/>
      <c r="E26" s="16"/>
      <c r="F26" s="36"/>
      <c r="G26" s="36"/>
      <c r="H26" s="36"/>
      <c r="I26" s="36"/>
      <c r="J26" s="37"/>
      <c r="K26" s="36"/>
      <c r="L26" s="36"/>
      <c r="M26" s="36"/>
      <c r="N26" s="36"/>
      <c r="O26" s="36"/>
      <c r="P26" s="3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ht="15">
      <c r="B27" s="4"/>
      <c r="C27" s="4"/>
      <c r="D27" s="4"/>
      <c r="E27" s="4"/>
      <c r="F27" s="36"/>
      <c r="G27" s="36"/>
      <c r="H27" s="36"/>
      <c r="I27" s="36"/>
      <c r="J27" s="39"/>
      <c r="K27" s="36"/>
      <c r="L27" s="36"/>
      <c r="M27" s="36"/>
      <c r="N27" s="36"/>
      <c r="O27" s="36"/>
      <c r="P27" s="3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5:41" ht="15">
      <c r="E28" s="4"/>
      <c r="F28" s="37"/>
      <c r="G28" s="37"/>
      <c r="H28" s="37"/>
      <c r="I28" s="37"/>
      <c r="J28" s="38"/>
      <c r="K28" s="37"/>
      <c r="L28" s="37"/>
      <c r="M28" s="37"/>
      <c r="N28" s="37"/>
      <c r="O28" s="37"/>
      <c r="P28" s="37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  <c r="AM28" s="6"/>
      <c r="AN28" s="6"/>
      <c r="AO28" s="6"/>
    </row>
    <row r="29" spans="5:41" ht="15">
      <c r="E29" s="4"/>
      <c r="F29" s="37"/>
      <c r="G29" s="37"/>
      <c r="H29" s="37"/>
      <c r="I29" s="37"/>
      <c r="J29" s="38"/>
      <c r="K29" s="37"/>
      <c r="L29" s="37"/>
      <c r="M29" s="37"/>
      <c r="N29" s="37"/>
      <c r="O29" s="37"/>
      <c r="P29" s="3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  <c r="AM29" s="6"/>
      <c r="AN29" s="6"/>
      <c r="AO29" s="6"/>
    </row>
    <row r="30" spans="5:41" ht="12.75">
      <c r="E30" s="4"/>
      <c r="F30" s="37"/>
      <c r="G30" s="36"/>
      <c r="H30" s="36"/>
      <c r="I30" s="36"/>
      <c r="J30" s="36"/>
      <c r="K30" s="37"/>
      <c r="L30" s="37"/>
      <c r="M30" s="37"/>
      <c r="N30" s="37"/>
      <c r="O30" s="37"/>
      <c r="P30" s="3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  <c r="AM30" s="6"/>
      <c r="AN30" s="6"/>
      <c r="AO30" s="6"/>
    </row>
    <row r="31" spans="5:41" ht="15">
      <c r="E31" s="4"/>
      <c r="F31" s="38"/>
      <c r="G31" s="36"/>
      <c r="H31" s="36"/>
      <c r="I31" s="36"/>
      <c r="J31" s="36"/>
      <c r="K31" s="38"/>
      <c r="L31" s="38"/>
      <c r="M31" s="38"/>
      <c r="N31" s="38"/>
      <c r="O31" s="38"/>
      <c r="P31" s="38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</row>
    <row r="32" spans="5:41" ht="15">
      <c r="E32" s="4"/>
      <c r="F32" s="38"/>
      <c r="G32" s="36"/>
      <c r="H32" s="36"/>
      <c r="I32" s="36"/>
      <c r="J32" s="37"/>
      <c r="K32" s="38"/>
      <c r="L32" s="38"/>
      <c r="M32" s="38"/>
      <c r="N32" s="38"/>
      <c r="O32" s="38"/>
      <c r="P32" s="3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8"/>
      <c r="AM32" s="8"/>
      <c r="AN32" s="8"/>
      <c r="AO32" s="8"/>
    </row>
    <row r="33" spans="5:41" ht="15">
      <c r="E33" s="4"/>
      <c r="F33" s="38"/>
      <c r="G33" s="36"/>
      <c r="H33" s="36"/>
      <c r="I33" s="36"/>
      <c r="J33" s="37"/>
      <c r="K33" s="38"/>
      <c r="L33" s="38"/>
      <c r="M33" s="38"/>
      <c r="N33" s="38"/>
      <c r="O33" s="38"/>
      <c r="P33" s="3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</row>
    <row r="34" spans="5:37" ht="12.75">
      <c r="E34" s="4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5:37" ht="12.75">
      <c r="E35" s="4"/>
      <c r="F35" s="36"/>
      <c r="G35" s="37"/>
      <c r="H35" s="37"/>
      <c r="I35" s="37"/>
      <c r="J35" s="36"/>
      <c r="K35" s="36"/>
      <c r="L35" s="36"/>
      <c r="M35" s="36"/>
      <c r="N35" s="36"/>
      <c r="O35" s="36"/>
      <c r="P35" s="3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5:41" ht="12.75">
      <c r="E36" s="4"/>
      <c r="F36" s="37"/>
      <c r="G36" s="37"/>
      <c r="H36" s="37"/>
      <c r="I36" s="37"/>
      <c r="J36" s="36"/>
      <c r="K36" s="37"/>
      <c r="L36" s="37"/>
      <c r="M36" s="37"/>
      <c r="N36" s="37"/>
      <c r="O36" s="37"/>
      <c r="P36" s="37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6"/>
      <c r="AN36" s="6"/>
      <c r="AO36" s="6"/>
    </row>
    <row r="37" spans="5:41" ht="12.75">
      <c r="E37" s="4"/>
      <c r="F37" s="37"/>
      <c r="G37" s="37"/>
      <c r="H37" s="37"/>
      <c r="I37" s="37"/>
      <c r="J37" s="36"/>
      <c r="K37" s="37"/>
      <c r="L37" s="37"/>
      <c r="M37" s="37"/>
      <c r="N37" s="37"/>
      <c r="O37" s="37"/>
      <c r="P37" s="37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6"/>
      <c r="AN37" s="6"/>
      <c r="AO37" s="6"/>
    </row>
    <row r="38" spans="5:37" ht="15">
      <c r="E38" s="4"/>
      <c r="F38" s="36"/>
      <c r="G38" s="38"/>
      <c r="H38" s="38"/>
      <c r="I38" s="38"/>
      <c r="J38" s="36"/>
      <c r="K38" s="36"/>
      <c r="L38" s="36"/>
      <c r="M38" s="36"/>
      <c r="N38" s="36"/>
      <c r="O38" s="36"/>
      <c r="P38" s="3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5:37" ht="15">
      <c r="E39" s="4"/>
      <c r="F39" s="36"/>
      <c r="G39" s="38"/>
      <c r="H39" s="38"/>
      <c r="I39" s="38"/>
      <c r="J39" s="37"/>
      <c r="K39" s="36"/>
      <c r="L39" s="36"/>
      <c r="M39" s="36"/>
      <c r="N39" s="36"/>
      <c r="O39" s="36"/>
      <c r="P39" s="3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5:37" ht="12.75">
      <c r="E40" s="4"/>
      <c r="F40" s="36"/>
      <c r="G40" s="36"/>
      <c r="H40" s="36"/>
      <c r="I40" s="36"/>
      <c r="J40" s="37"/>
      <c r="K40" s="36"/>
      <c r="L40" s="36"/>
      <c r="M40" s="36"/>
      <c r="N40" s="36"/>
      <c r="O40" s="36"/>
      <c r="P40" s="3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5:37" ht="12.75">
      <c r="E41" s="4"/>
      <c r="F41" s="36"/>
      <c r="G41" s="36"/>
      <c r="H41" s="36"/>
      <c r="I41" s="36"/>
      <c r="J41" s="37"/>
      <c r="K41" s="36"/>
      <c r="L41" s="36"/>
      <c r="M41" s="36"/>
      <c r="N41" s="36"/>
      <c r="O41" s="36"/>
      <c r="P41" s="3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5:37" ht="15">
      <c r="E42" s="4"/>
      <c r="F42" s="36"/>
      <c r="G42" s="36"/>
      <c r="H42" s="36"/>
      <c r="I42" s="36"/>
      <c r="J42" s="38"/>
      <c r="K42" s="36"/>
      <c r="L42" s="36"/>
      <c r="M42" s="36"/>
      <c r="N42" s="36"/>
      <c r="O42" s="36"/>
      <c r="P42" s="3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5:40" ht="15">
      <c r="E43" s="4"/>
      <c r="F43" s="37"/>
      <c r="G43" s="36"/>
      <c r="H43" s="36"/>
      <c r="I43" s="36"/>
      <c r="J43" s="38"/>
      <c r="K43" s="37"/>
      <c r="L43" s="37"/>
      <c r="M43" s="37"/>
      <c r="N43" s="37"/>
      <c r="O43" s="37"/>
      <c r="P43" s="37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6"/>
      <c r="AN43" s="6"/>
    </row>
    <row r="44" spans="5:40" ht="12.75">
      <c r="E44" s="4"/>
      <c r="F44" s="37"/>
      <c r="G44" s="36"/>
      <c r="H44" s="36"/>
      <c r="I44" s="36"/>
      <c r="J44" s="36"/>
      <c r="K44" s="37"/>
      <c r="L44" s="37"/>
      <c r="M44" s="37"/>
      <c r="N44" s="37"/>
      <c r="O44" s="37"/>
      <c r="P44" s="3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6"/>
      <c r="AN44" s="6"/>
    </row>
    <row r="45" spans="5:40" ht="12.75">
      <c r="E45" s="4"/>
      <c r="F45" s="37"/>
      <c r="G45" s="37"/>
      <c r="H45" s="37"/>
      <c r="I45" s="37"/>
      <c r="J45" s="36"/>
      <c r="K45" s="37"/>
      <c r="L45" s="37"/>
      <c r="M45" s="37"/>
      <c r="N45" s="37"/>
      <c r="O45" s="37"/>
      <c r="P45" s="37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5"/>
      <c r="AJ45" s="5"/>
      <c r="AK45" s="5"/>
      <c r="AL45" s="6"/>
      <c r="AM45" s="6"/>
      <c r="AN45" s="6"/>
    </row>
    <row r="46" spans="5:40" ht="15">
      <c r="E46" s="4"/>
      <c r="F46" s="38"/>
      <c r="G46" s="37"/>
      <c r="H46" s="37"/>
      <c r="I46" s="37"/>
      <c r="J46" s="36"/>
      <c r="K46" s="38"/>
      <c r="L46" s="38"/>
      <c r="M46" s="38"/>
      <c r="N46" s="38"/>
      <c r="O46" s="38"/>
      <c r="P46" s="3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</row>
    <row r="47" spans="5:40" ht="15">
      <c r="E47" s="4"/>
      <c r="F47" s="38"/>
      <c r="G47" s="37"/>
      <c r="H47" s="37"/>
      <c r="I47" s="37"/>
      <c r="J47" s="36"/>
      <c r="K47" s="38"/>
      <c r="L47" s="38"/>
      <c r="M47" s="38"/>
      <c r="N47" s="38"/>
      <c r="O47" s="38"/>
      <c r="P47" s="38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</row>
    <row r="48" spans="5:37" ht="12.75">
      <c r="E48" s="4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5:37" ht="12.75">
      <c r="E49" s="4"/>
      <c r="F49" s="36"/>
      <c r="G49" s="36"/>
      <c r="H49" s="36"/>
      <c r="I49" s="36"/>
      <c r="J49" s="37"/>
      <c r="K49" s="36"/>
      <c r="L49" s="36"/>
      <c r="M49" s="36"/>
      <c r="N49" s="36"/>
      <c r="O49" s="36"/>
      <c r="P49" s="3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5:37" ht="12.75">
      <c r="E50" s="4"/>
      <c r="F50" s="36"/>
      <c r="G50" s="36"/>
      <c r="H50" s="36"/>
      <c r="I50" s="36"/>
      <c r="J50" s="37"/>
      <c r="K50" s="36"/>
      <c r="L50" s="36"/>
      <c r="M50" s="36"/>
      <c r="N50" s="36"/>
      <c r="O50" s="36"/>
      <c r="P50" s="3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5:37" ht="12.75">
      <c r="E51" s="4"/>
      <c r="F51" s="36"/>
      <c r="G51" s="36"/>
      <c r="H51" s="36"/>
      <c r="I51" s="36"/>
      <c r="J51" s="37"/>
      <c r="K51" s="36"/>
      <c r="L51" s="36"/>
      <c r="M51" s="36"/>
      <c r="N51" s="36"/>
      <c r="O51" s="36"/>
      <c r="P51" s="3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5:37" ht="12.75">
      <c r="E52" s="4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5:37" ht="12.75">
      <c r="E53" s="4"/>
      <c r="F53" s="37"/>
      <c r="G53" s="37"/>
      <c r="H53" s="37"/>
      <c r="I53" s="37"/>
      <c r="J53" s="36"/>
      <c r="K53" s="37"/>
      <c r="L53" s="37"/>
      <c r="M53" s="37"/>
      <c r="N53" s="37"/>
      <c r="O53" s="37"/>
      <c r="P53" s="37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4"/>
      <c r="AJ53" s="4"/>
      <c r="AK53" s="4"/>
    </row>
    <row r="54" spans="5:37" ht="12.75">
      <c r="E54" s="4"/>
      <c r="F54" s="37"/>
      <c r="G54" s="36"/>
      <c r="H54" s="36"/>
      <c r="I54" s="36"/>
      <c r="J54" s="36"/>
      <c r="K54" s="37"/>
      <c r="L54" s="37"/>
      <c r="M54" s="37"/>
      <c r="N54" s="37"/>
      <c r="O54" s="37"/>
      <c r="P54" s="3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4"/>
      <c r="AJ54" s="4"/>
      <c r="AK54" s="4"/>
    </row>
    <row r="55" spans="5:41" ht="12.75">
      <c r="E55" s="4"/>
      <c r="F55" s="37"/>
      <c r="G55" s="36"/>
      <c r="H55" s="36"/>
      <c r="I55" s="36"/>
      <c r="J55" s="36"/>
      <c r="K55" s="37"/>
      <c r="L55" s="37"/>
      <c r="M55" s="37"/>
      <c r="N55" s="37"/>
      <c r="O55" s="37"/>
      <c r="P55" s="37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6"/>
      <c r="AN55" s="6"/>
      <c r="AO55" s="6"/>
    </row>
    <row r="56" spans="5:37" ht="12.75">
      <c r="E56" s="4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5:37" ht="12.75">
      <c r="E57" s="4"/>
      <c r="F57" s="36"/>
      <c r="G57" s="36"/>
      <c r="H57" s="36"/>
      <c r="I57" s="36"/>
      <c r="J57" s="37"/>
      <c r="K57" s="36"/>
      <c r="L57" s="36"/>
      <c r="M57" s="36"/>
      <c r="N57" s="36"/>
      <c r="O57" s="36"/>
      <c r="P57" s="3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5:37" ht="12.75">
      <c r="E58" s="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5:37" ht="12.75">
      <c r="E59" s="4"/>
      <c r="F59" s="36"/>
      <c r="G59" s="37"/>
      <c r="H59" s="37"/>
      <c r="I59" s="37"/>
      <c r="J59" s="36"/>
      <c r="K59" s="36"/>
      <c r="L59" s="36"/>
      <c r="M59" s="36"/>
      <c r="N59" s="36"/>
      <c r="O59" s="36"/>
      <c r="P59" s="3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5:37" ht="12.75">
      <c r="E60" s="4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5:41" ht="12.75">
      <c r="E61" s="4"/>
      <c r="F61" s="37"/>
      <c r="G61" s="36"/>
      <c r="H61" s="36"/>
      <c r="I61" s="36"/>
      <c r="J61" s="36"/>
      <c r="K61" s="37"/>
      <c r="L61" s="37"/>
      <c r="M61" s="37"/>
      <c r="N61" s="37"/>
      <c r="O61" s="37"/>
      <c r="P61" s="37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6"/>
      <c r="AN61" s="6"/>
      <c r="AO61" s="6"/>
    </row>
    <row r="62" spans="5:37" ht="12.75">
      <c r="E62" s="4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5:37" ht="12.75">
      <c r="E63" s="4"/>
      <c r="F63" s="36"/>
      <c r="G63" s="36"/>
      <c r="H63" s="36"/>
      <c r="I63" s="36"/>
      <c r="J63" s="37"/>
      <c r="K63" s="36"/>
      <c r="L63" s="36"/>
      <c r="M63" s="36"/>
      <c r="N63" s="36"/>
      <c r="O63" s="36"/>
      <c r="P63" s="3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5:37" ht="12.75">
      <c r="E64" s="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5:37" ht="12.75">
      <c r="E65" s="4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5:37" ht="12.75">
      <c r="E66" s="4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5:41" ht="12.75">
      <c r="E67" s="4"/>
      <c r="F67" s="37"/>
      <c r="G67" s="36"/>
      <c r="H67" s="36"/>
      <c r="I67" s="36"/>
      <c r="J67" s="36"/>
      <c r="K67" s="37"/>
      <c r="L67" s="37"/>
      <c r="M67" s="37"/>
      <c r="N67" s="37"/>
      <c r="O67" s="37"/>
      <c r="P67" s="3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6"/>
      <c r="AN67" s="6"/>
      <c r="AO67" s="6"/>
    </row>
    <row r="68" spans="5:37" ht="12.75">
      <c r="E68" s="4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5:37" ht="12.75">
      <c r="E69" s="4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5:37" ht="12.75">
      <c r="E70" s="4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5:37" ht="12.75">
      <c r="E71" s="4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5:37" ht="12.75">
      <c r="E72" s="4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5:37" ht="12.75">
      <c r="E73" s="4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5:37" ht="12.75">
      <c r="E74" s="4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5:37" ht="12.75">
      <c r="E75" s="4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5:37" ht="12.75">
      <c r="E76" s="4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5:37" ht="12.75">
      <c r="E77" s="4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5:37" ht="12.75">
      <c r="E78" s="4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5:37" ht="12.75">
      <c r="E79" s="4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5:37" ht="12.75">
      <c r="E80" s="4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5:37" ht="12.75">
      <c r="E81" s="4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5:37" ht="12.75">
      <c r="E82" s="4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5:37" ht="12.75">
      <c r="E83" s="4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5:37" ht="12.75">
      <c r="E84" s="4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5:37" ht="12.75">
      <c r="E85" s="4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5:37" ht="12.75">
      <c r="E86" s="4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5:37" ht="12.75">
      <c r="E87" s="4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5:37" ht="12.75">
      <c r="E88" s="4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5:37" ht="12.75">
      <c r="E89" s="4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5:37" ht="12.75">
      <c r="E90" s="4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5:37" ht="12.75">
      <c r="E91" s="4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5:37" ht="12.75">
      <c r="E92" s="4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5:37" ht="12.75">
      <c r="E93" s="4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5:37" ht="12.75">
      <c r="E94" s="4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5:37" ht="12.75">
      <c r="E95" s="4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5:37" ht="12.75">
      <c r="E96" s="4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5:37" ht="12.75">
      <c r="E97" s="4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5:37" ht="12.75">
      <c r="E98" s="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5:37" ht="12.75">
      <c r="E99" s="4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5:37" ht="12.75">
      <c r="E100" s="4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5:37" ht="12.75">
      <c r="E101" s="4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5:37" ht="12.75">
      <c r="E102" s="4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5:37" ht="12.75">
      <c r="E103" s="4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5:37" ht="12.75">
      <c r="E104" s="4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5:37" ht="12.75">
      <c r="E105" s="4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5:37" ht="12.75">
      <c r="E106" s="4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5:37" ht="12.75">
      <c r="E107" s="4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5:37" ht="12.75">
      <c r="E108" s="4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5:37" ht="12.75">
      <c r="E109" s="4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5:37" ht="12.75">
      <c r="E110" s="4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5:37" ht="12.75">
      <c r="E111" s="4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5:37" ht="12.75">
      <c r="E112" s="4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5:37" ht="12.75">
      <c r="E113" s="4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5:37" ht="12.75">
      <c r="E114" s="4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5:37" ht="12.75">
      <c r="E115" s="4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5:37" ht="12.75">
      <c r="E116" s="4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5:37" ht="12.75">
      <c r="E117" s="4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5:37" ht="12.75">
      <c r="E118" s="4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5:37" ht="12.75">
      <c r="E119" s="4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5:37" ht="12.75">
      <c r="E120" s="4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5:37" ht="12.75">
      <c r="E121" s="4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5:37" ht="12.75">
      <c r="E122" s="4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5:37" ht="12.75">
      <c r="E123" s="4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5:37" ht="12.75">
      <c r="E124" s="4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5:37" ht="12.75">
      <c r="E125" s="4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5:37" ht="12.75">
      <c r="E126" s="4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5:37" ht="12.75">
      <c r="E127" s="4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5:37" ht="12.75">
      <c r="E128" s="4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5:37" ht="12.75">
      <c r="E129" s="4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5:37" ht="12.75">
      <c r="E130" s="4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5:37" ht="12.75">
      <c r="E131" s="4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5:37" ht="12.75">
      <c r="E132" s="4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5:37" ht="12.75">
      <c r="E133" s="4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5:37" ht="12.75">
      <c r="E134" s="4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5:37" ht="12.75">
      <c r="E135" s="4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5:37" ht="12.75">
      <c r="E136" s="4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5:37" ht="12.75">
      <c r="E137" s="4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5:37" ht="12.75">
      <c r="E138" s="4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5:37" ht="12.75">
      <c r="E139" s="4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5:37" ht="12.75">
      <c r="E140" s="4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5:37" ht="12.75">
      <c r="E141" s="4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5:37" ht="12.75">
      <c r="E142" s="4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5:37" ht="12.75">
      <c r="E143" s="4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5:37" ht="12.75">
      <c r="E144" s="4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5:37" ht="12.75">
      <c r="E145" s="4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5:37" ht="12.75">
      <c r="E146" s="4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5:37" ht="12.75">
      <c r="E147" s="4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5:37" ht="12.75">
      <c r="E148" s="4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5:37" ht="12.75">
      <c r="E149" s="4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5:37" ht="12.75">
      <c r="E150" s="4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5:37" ht="12.75">
      <c r="E151" s="4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5:37" ht="12.75">
      <c r="E152" s="4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5:37" ht="12.75">
      <c r="E153" s="4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5:37" ht="12.75">
      <c r="E154" s="4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5:37" ht="12.75">
      <c r="E155" s="4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5:37" ht="12.75">
      <c r="E156" s="4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5:37" ht="12.75">
      <c r="E157" s="4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5:37" ht="12.75">
      <c r="E158" s="4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5:37" ht="12.75">
      <c r="E159" s="4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5:37" ht="12.75">
      <c r="E160" s="4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5:37" ht="12.75">
      <c r="E161" s="4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5:37" ht="12.75">
      <c r="E162" s="4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5:37" ht="12.75">
      <c r="E163" s="4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5:37" ht="12.75">
      <c r="E164" s="4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5:37" ht="12.75">
      <c r="E165" s="4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5:37" ht="12.75">
      <c r="E166" s="4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5:37" ht="12.75">
      <c r="E167" s="4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5:37" ht="12.75">
      <c r="E168" s="4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5:37" ht="12.75">
      <c r="E169" s="4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5:37" ht="12.75">
      <c r="E170" s="4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5:37" ht="12.75">
      <c r="E171" s="4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5:37" ht="12.75">
      <c r="E172" s="4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5:37" ht="12.75">
      <c r="E173" s="4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5:37" ht="12.75">
      <c r="E174" s="4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5:37" ht="12.75">
      <c r="E175" s="4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5:37" ht="12.75">
      <c r="E176" s="4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5:37" ht="12.75">
      <c r="E177" s="4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5:37" ht="12.75">
      <c r="E178" s="4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5:37" ht="12.75">
      <c r="E179" s="4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5:37" ht="12.75">
      <c r="E180" s="4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5:37" ht="12.75">
      <c r="E181" s="4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5:37" ht="12.75">
      <c r="E182" s="4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5:37" ht="12.75">
      <c r="E183" s="4"/>
      <c r="F183" s="36"/>
      <c r="J183" s="36"/>
      <c r="K183" s="36"/>
      <c r="L183" s="36"/>
      <c r="M183" s="36"/>
      <c r="N183" s="36"/>
      <c r="O183" s="36"/>
      <c r="P183" s="36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5:37" ht="12.75">
      <c r="E184" s="4"/>
      <c r="F184" s="36"/>
      <c r="J184" s="36"/>
      <c r="K184" s="36"/>
      <c r="L184" s="36"/>
      <c r="M184" s="36"/>
      <c r="N184" s="36"/>
      <c r="O184" s="36"/>
      <c r="P184" s="36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5:37" ht="12.75">
      <c r="E185" s="4"/>
      <c r="F185" s="36"/>
      <c r="J185" s="36"/>
      <c r="K185" s="36"/>
      <c r="L185" s="36"/>
      <c r="M185" s="36"/>
      <c r="N185" s="36"/>
      <c r="O185" s="36"/>
      <c r="P185" s="36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5:37" ht="12.75">
      <c r="E186" s="4"/>
      <c r="F186" s="36"/>
      <c r="J186" s="36"/>
      <c r="K186" s="36"/>
      <c r="L186" s="36"/>
      <c r="M186" s="36"/>
      <c r="N186" s="36"/>
      <c r="O186" s="36"/>
      <c r="P186" s="36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5:37" ht="12.75">
      <c r="E187" s="4"/>
      <c r="F187" s="36"/>
      <c r="K187" s="36"/>
      <c r="L187" s="36"/>
      <c r="M187" s="36"/>
      <c r="N187" s="36"/>
      <c r="O187" s="36"/>
      <c r="P187" s="36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5:37" ht="12.75">
      <c r="E188" s="4"/>
      <c r="F188" s="36"/>
      <c r="K188" s="36"/>
      <c r="L188" s="36"/>
      <c r="M188" s="36"/>
      <c r="N188" s="36"/>
      <c r="O188" s="36"/>
      <c r="P188" s="36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5:37" ht="12.75">
      <c r="E189" s="4"/>
      <c r="F189" s="36"/>
      <c r="K189" s="36"/>
      <c r="L189" s="36"/>
      <c r="M189" s="36"/>
      <c r="N189" s="36"/>
      <c r="O189" s="36"/>
      <c r="P189" s="36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5:37" ht="12.75">
      <c r="E190" s="4"/>
      <c r="F190" s="36"/>
      <c r="K190" s="36"/>
      <c r="L190" s="36"/>
      <c r="M190" s="36"/>
      <c r="N190" s="36"/>
      <c r="O190" s="36"/>
      <c r="P190" s="36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</sheetData>
  <sheetProtection password="F531" sheet="1" selectLockedCells="1"/>
  <mergeCells count="2">
    <mergeCell ref="D13:D14"/>
    <mergeCell ref="B4:E5"/>
  </mergeCells>
  <conditionalFormatting sqref="D13:D14">
    <cfRule type="expression" priority="5" dxfId="2" stopIfTrue="1">
      <formula>AND(D9=W4,D12&lt;=$Y$5)</formula>
    </cfRule>
  </conditionalFormatting>
  <conditionalFormatting sqref="B12">
    <cfRule type="expression" priority="12" dxfId="1" stopIfTrue="1">
      <formula>OR($D$9=$G$7,$D$9=$G$8)</formula>
    </cfRule>
  </conditionalFormatting>
  <conditionalFormatting sqref="D12">
    <cfRule type="expression" priority="13" dxfId="3" stopIfTrue="1">
      <formula>OR($D$9=$G$7,$D$9=$G$8)</formula>
    </cfRule>
  </conditionalFormatting>
  <dataValidations count="5">
    <dataValidation type="decimal" allowBlank="1" showInputMessage="1" showErrorMessage="1" errorTitle="Out of valid range" error="Enter a value greater than 0 and up to 4000km. Routes between Tasmania and the mainland must be longer than 300km" sqref="D12">
      <formula1>D13</formula1>
      <formula2>4000</formula2>
    </dataValidation>
    <dataValidation type="whole" allowBlank="1" showInputMessage="1" showErrorMessage="1" errorTitle="Out of valid range" error="Select a speed between 2 and 2500 Mbps" sqref="D10">
      <formula1>2</formula1>
      <formula2>2500</formula2>
    </dataValidation>
    <dataValidation type="list" allowBlank="1" showInputMessage="1" showErrorMessage="1" sqref="F19">
      <formula1>$O$4:$P$4</formula1>
    </dataValidation>
    <dataValidation type="list" allowBlank="1" showInputMessage="1" showErrorMessage="1" errorTitle="Invalid entry" error="Select Yes if service contains geographic pathway diversity&#10;Select No otherwise" sqref="D11">
      <formula1>$G$16:$G$17</formula1>
    </dataValidation>
    <dataValidation type="list" allowBlank="1" showInputMessage="1" showErrorMessage="1" errorTitle="Invalid route category" error="Select options from drop down menu" sqref="D9">
      <formula1>$G$4:$G$10</formula1>
    </dataValidation>
  </dataValidations>
  <printOptions/>
  <pageMargins left="0.75" right="0.75" top="1" bottom="1" header="0.5" footer="0.5"/>
  <pageSetup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cstew</dc:creator>
  <cp:keywords/>
  <dc:description/>
  <cp:lastModifiedBy>Guppy, Daniel</cp:lastModifiedBy>
  <dcterms:created xsi:type="dcterms:W3CDTF">2011-11-01T00:15:38Z</dcterms:created>
  <dcterms:modified xsi:type="dcterms:W3CDTF">2015-09-02T22:55:53Z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\\cdchnas-evs02\home$\dgupp\2015 dtcs fad - draft dtcs pricing calculator - august 2015 (D2015-00125196).xls</vt:lpwstr>
  </property>
  <property fmtid="{D5CDD505-2E9C-101B-9397-08002B2CF9AE}" pid="3" name="URI">
    <vt:lpwstr>8523750</vt:lpwstr>
  </property>
  <property fmtid="{D5CDD505-2E9C-101B-9397-08002B2CF9AE}" pid="4" name="currfile">
    <vt:lpwstr>\\cdchnas-evs02\home$\dgupp\2015 dtcs fad - draft dtcs pricing calculator - august 2015 (pw 2015dtcscrew) (D2015-00125196).xls</vt:lpwstr>
  </property>
</Properties>
</file>